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 Metcalfe</author>
  </authors>
  <commentList>
    <comment ref="F14" authorId="0">
      <text>
        <r>
          <rPr>
            <b/>
            <sz val="8"/>
            <rFont val="Tahoma"/>
            <family val="0"/>
          </rPr>
          <t>Chris Metcalfe:</t>
        </r>
        <r>
          <rPr>
            <sz val="8"/>
            <rFont val="Tahoma"/>
            <family val="0"/>
          </rPr>
          <t xml:space="preserve">
Additional 4hrs comes into force when occupancy is above break even rate</t>
        </r>
      </text>
    </comment>
    <comment ref="B15" authorId="0">
      <text>
        <r>
          <rPr>
            <b/>
            <sz val="8"/>
            <rFont val="Tahoma"/>
            <family val="0"/>
          </rPr>
          <t>Chris Metcalfe:</t>
        </r>
        <r>
          <rPr>
            <sz val="8"/>
            <rFont val="Tahoma"/>
            <family val="0"/>
          </rPr>
          <t xml:space="preserve">
Assumes 1 cleaner (8hr shift) is needed per day for communal areas
</t>
        </r>
      </text>
    </comment>
  </commentList>
</comments>
</file>

<file path=xl/sharedStrings.xml><?xml version="1.0" encoding="utf-8"?>
<sst xmlns="http://schemas.openxmlformats.org/spreadsheetml/2006/main" count="170" uniqueCount="65">
  <si>
    <t>Monday</t>
  </si>
  <si>
    <t>Tuesday</t>
  </si>
  <si>
    <t>Wednesday</t>
  </si>
  <si>
    <t>Thursday</t>
  </si>
  <si>
    <t>Friday</t>
  </si>
  <si>
    <t>Saturday</t>
  </si>
  <si>
    <t>Sunday</t>
  </si>
  <si>
    <t>Full time1</t>
  </si>
  <si>
    <t>Shift</t>
  </si>
  <si>
    <t>Part time1</t>
  </si>
  <si>
    <t>Full time2</t>
  </si>
  <si>
    <t>8-16h</t>
  </si>
  <si>
    <t>OFF</t>
  </si>
  <si>
    <t>Part time2</t>
  </si>
  <si>
    <t>16-22h</t>
  </si>
  <si>
    <t>Part time3</t>
  </si>
  <si>
    <t>Part time4</t>
  </si>
  <si>
    <t>22-08h</t>
  </si>
  <si>
    <t>Total hours</t>
  </si>
  <si>
    <t>Full time Reception hours example</t>
  </si>
  <si>
    <t>Days</t>
  </si>
  <si>
    <t>Shift hrs</t>
  </si>
  <si>
    <t>Occupancy</t>
  </si>
  <si>
    <t>Reception</t>
  </si>
  <si>
    <t>Beds</t>
  </si>
  <si>
    <t>Av length of stay (days)</t>
  </si>
  <si>
    <t>Beds changing needed per day</t>
  </si>
  <si>
    <t>Beds per cleaner per hr</t>
  </si>
  <si>
    <t>Cleaning hrs per day</t>
  </si>
  <si>
    <t>Cleaning wages per hr</t>
  </si>
  <si>
    <t>Cost per day</t>
  </si>
  <si>
    <t>Cleaning</t>
  </si>
  <si>
    <t>Weekday</t>
  </si>
  <si>
    <t>Weekend</t>
  </si>
  <si>
    <t>Weekly Cost</t>
  </si>
  <si>
    <t>Input cells</t>
  </si>
  <si>
    <t>Calculation cells - Don't touch</t>
  </si>
  <si>
    <t>Monthly Cost</t>
  </si>
  <si>
    <t>Yearly Cost</t>
  </si>
  <si>
    <t>Beds taken</t>
  </si>
  <si>
    <t>Night hrs</t>
  </si>
  <si>
    <t>Minimum day hrs</t>
  </si>
  <si>
    <t>Additional day hrs</t>
  </si>
  <si>
    <t>Break Even Occupancy</t>
  </si>
  <si>
    <t>Staff wages (day)</t>
  </si>
  <si>
    <t>Staff wages (night)</t>
  </si>
  <si>
    <t>% dorm beds</t>
  </si>
  <si>
    <t>% private beds</t>
  </si>
  <si>
    <t>dorm beds</t>
  </si>
  <si>
    <t>private beds</t>
  </si>
  <si>
    <t>price per dorm bed</t>
  </si>
  <si>
    <t>price per private bed</t>
  </si>
  <si>
    <t>Occupancy rate</t>
  </si>
  <si>
    <t>Revenue</t>
  </si>
  <si>
    <t>Day</t>
  </si>
  <si>
    <t>Month</t>
  </si>
  <si>
    <t>Year</t>
  </si>
  <si>
    <t>Total beds</t>
  </si>
  <si>
    <t>Bed Revenue</t>
  </si>
  <si>
    <t>Total Beds</t>
  </si>
  <si>
    <t>Occupancy rate (Weekday)</t>
  </si>
  <si>
    <t>Occupancy rate (Weekend)</t>
  </si>
  <si>
    <t>Cleaning Rotor</t>
  </si>
  <si>
    <t>10-14h</t>
  </si>
  <si>
    <t>Part time5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</si>
</sst>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" fontId="2" fillId="3" borderId="14" xfId="0" applyNumberFormat="1" applyFont="1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7" fontId="2" fillId="7" borderId="11" xfId="0" applyNumberFormat="1" applyFont="1" applyFill="1" applyBorder="1" applyAlignment="1">
      <alignment horizontal="center"/>
    </xf>
    <xf numFmtId="17" fontId="2" fillId="7" borderId="18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0" xfId="0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9" fontId="0" fillId="9" borderId="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9" borderId="0" xfId="0" applyNumberFormat="1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5" fillId="8" borderId="2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164" fontId="5" fillId="8" borderId="24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9" fontId="0" fillId="9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164" fontId="0" fillId="9" borderId="0" xfId="0" applyNumberFormat="1" applyFill="1" applyBorder="1" applyAlignment="1">
      <alignment/>
    </xf>
    <xf numFmtId="9" fontId="0" fillId="8" borderId="0" xfId="0" applyNumberFormat="1" applyFill="1" applyBorder="1" applyAlignment="1">
      <alignment/>
    </xf>
    <xf numFmtId="164" fontId="0" fillId="8" borderId="0" xfId="0" applyNumberFormat="1" applyFill="1" applyBorder="1" applyAlignment="1">
      <alignment/>
    </xf>
    <xf numFmtId="0" fontId="5" fillId="0" borderId="13" xfId="0" applyFont="1" applyBorder="1" applyAlignment="1">
      <alignment/>
    </xf>
    <xf numFmtId="164" fontId="5" fillId="8" borderId="23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" borderId="25" xfId="0" applyFont="1" applyFill="1" applyBorder="1" applyAlignment="1">
      <alignment horizontal="center"/>
    </xf>
    <xf numFmtId="17" fontId="2" fillId="3" borderId="19" xfId="0" applyNumberFormat="1" applyFont="1" applyFill="1" applyBorder="1" applyAlignment="1">
      <alignment horizontal="center"/>
    </xf>
    <xf numFmtId="17" fontId="2" fillId="3" borderId="20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10" borderId="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" fontId="2" fillId="11" borderId="0" xfId="0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tabSelected="1" zoomScale="85" zoomScaleNormal="85" workbookViewId="0" topLeftCell="A1">
      <selection activeCell="H6" sqref="H6"/>
    </sheetView>
  </sheetViews>
  <sheetFormatPr defaultColWidth="9.140625" defaultRowHeight="12.75"/>
  <cols>
    <col min="1" max="1" width="2.7109375" style="0" customWidth="1"/>
    <col min="2" max="2" width="27.140625" style="1" bestFit="1" customWidth="1"/>
    <col min="3" max="4" width="11.140625" style="1" bestFit="1" customWidth="1"/>
    <col min="5" max="5" width="18.00390625" style="1" customWidth="1"/>
    <col min="6" max="6" width="25.57421875" style="1" customWidth="1"/>
    <col min="7" max="11" width="16.7109375" style="1" customWidth="1"/>
    <col min="12" max="12" width="14.8515625" style="0" bestFit="1" customWidth="1"/>
    <col min="13" max="13" width="10.28125" style="0" bestFit="1" customWidth="1"/>
  </cols>
  <sheetData>
    <row r="1" spans="2:11" ht="12.75">
      <c r="B1" s="37" t="s">
        <v>35</v>
      </c>
      <c r="D1" s="43"/>
      <c r="E1" s="98"/>
      <c r="F1" s="98"/>
      <c r="G1" s="43"/>
      <c r="I1"/>
      <c r="J1"/>
      <c r="K1"/>
    </row>
    <row r="2" spans="2:11" ht="12.75">
      <c r="B2" s="38" t="s">
        <v>36</v>
      </c>
      <c r="D2" s="43"/>
      <c r="E2" s="99"/>
      <c r="F2" s="100"/>
      <c r="G2" s="43"/>
      <c r="I2"/>
      <c r="J2"/>
      <c r="K2"/>
    </row>
    <row r="3" spans="4:11" ht="13.5" thickBot="1">
      <c r="D3" s="43"/>
      <c r="E3" s="99"/>
      <c r="F3" s="100"/>
      <c r="G3" s="43"/>
      <c r="I3"/>
      <c r="J3"/>
      <c r="K3"/>
    </row>
    <row r="4" spans="2:9" ht="12.75">
      <c r="B4" s="39" t="s">
        <v>31</v>
      </c>
      <c r="C4" s="40"/>
      <c r="D4" s="40"/>
      <c r="E4" s="41"/>
      <c r="F4" s="39" t="s">
        <v>23</v>
      </c>
      <c r="G4" s="40"/>
      <c r="H4" s="40"/>
      <c r="I4" s="41"/>
    </row>
    <row r="5" spans="2:9" ht="12.75">
      <c r="B5" s="42"/>
      <c r="C5" s="43"/>
      <c r="D5" s="43"/>
      <c r="E5" s="44"/>
      <c r="F5" s="42"/>
      <c r="G5" s="43"/>
      <c r="H5" s="43"/>
      <c r="I5" s="44"/>
    </row>
    <row r="6" spans="2:17" ht="12.75">
      <c r="B6" s="42"/>
      <c r="C6" s="43" t="s">
        <v>32</v>
      </c>
      <c r="D6" s="43" t="s">
        <v>33</v>
      </c>
      <c r="E6" s="44"/>
      <c r="F6" s="42"/>
      <c r="G6" s="43" t="s">
        <v>32</v>
      </c>
      <c r="H6" s="43" t="s">
        <v>33</v>
      </c>
      <c r="I6" s="44"/>
      <c r="L6" s="1"/>
      <c r="M6" s="1"/>
      <c r="N6" s="1"/>
      <c r="O6" s="1"/>
      <c r="P6" s="1"/>
      <c r="Q6" s="1"/>
    </row>
    <row r="7" spans="2:9" ht="12.75">
      <c r="B7" s="42"/>
      <c r="C7" s="43"/>
      <c r="D7" s="43"/>
      <c r="E7" s="44"/>
      <c r="F7" s="42"/>
      <c r="G7" s="43"/>
      <c r="H7" s="43"/>
      <c r="I7" s="44"/>
    </row>
    <row r="8" spans="2:9" ht="12.75">
      <c r="B8" s="42" t="s">
        <v>24</v>
      </c>
      <c r="C8" s="45">
        <f>G25</f>
        <v>150</v>
      </c>
      <c r="D8" s="45">
        <f>G25</f>
        <v>150</v>
      </c>
      <c r="E8" s="44"/>
      <c r="F8" s="42" t="s">
        <v>24</v>
      </c>
      <c r="G8" s="45">
        <f>G25</f>
        <v>150</v>
      </c>
      <c r="H8" s="45">
        <f>G25</f>
        <v>150</v>
      </c>
      <c r="I8" s="44"/>
    </row>
    <row r="9" spans="2:9" ht="12.75">
      <c r="B9" s="42" t="s">
        <v>25</v>
      </c>
      <c r="C9" s="56">
        <v>2</v>
      </c>
      <c r="D9" s="56">
        <v>2</v>
      </c>
      <c r="E9" s="44"/>
      <c r="F9" s="42" t="s">
        <v>39</v>
      </c>
      <c r="G9" s="45">
        <f>G8*G10</f>
        <v>90</v>
      </c>
      <c r="H9" s="45">
        <f>H8*H10</f>
        <v>90</v>
      </c>
      <c r="I9" s="44"/>
    </row>
    <row r="10" spans="2:9" ht="12.75">
      <c r="B10" s="42" t="s">
        <v>22</v>
      </c>
      <c r="C10" s="46">
        <f>G26</f>
        <v>0.6</v>
      </c>
      <c r="D10" s="46">
        <f>G27</f>
        <v>0.6</v>
      </c>
      <c r="E10" s="44"/>
      <c r="F10" s="42" t="s">
        <v>22</v>
      </c>
      <c r="G10" s="46">
        <f>G26</f>
        <v>0.6</v>
      </c>
      <c r="H10" s="46">
        <f>G27</f>
        <v>0.6</v>
      </c>
      <c r="I10" s="44"/>
    </row>
    <row r="11" spans="2:11" ht="12.75">
      <c r="B11" s="42" t="s">
        <v>26</v>
      </c>
      <c r="C11" s="45">
        <f>(C8/C9)*C10</f>
        <v>45</v>
      </c>
      <c r="D11" s="45">
        <f>(D8/D9)*D10</f>
        <v>45</v>
      </c>
      <c r="E11" s="44"/>
      <c r="F11" s="42" t="s">
        <v>43</v>
      </c>
      <c r="G11" s="47">
        <v>0.5</v>
      </c>
      <c r="H11" s="47">
        <v>0.5</v>
      </c>
      <c r="I11" s="48"/>
      <c r="J11"/>
      <c r="K11"/>
    </row>
    <row r="12" spans="2:11" ht="12.75">
      <c r="B12" s="42" t="s">
        <v>27</v>
      </c>
      <c r="C12" s="56">
        <v>6</v>
      </c>
      <c r="D12" s="56">
        <v>6</v>
      </c>
      <c r="E12" s="44"/>
      <c r="F12" s="42" t="s">
        <v>40</v>
      </c>
      <c r="G12" s="49">
        <v>10</v>
      </c>
      <c r="H12" s="49">
        <v>10</v>
      </c>
      <c r="I12" s="48"/>
      <c r="J12"/>
      <c r="K12"/>
    </row>
    <row r="13" spans="2:11" ht="12.75">
      <c r="B13" s="42" t="s">
        <v>28</v>
      </c>
      <c r="C13" s="45">
        <f>C11/C12</f>
        <v>7.5</v>
      </c>
      <c r="D13" s="45">
        <f>D11/D12</f>
        <v>7.5</v>
      </c>
      <c r="E13" s="44"/>
      <c r="F13" s="42" t="s">
        <v>41</v>
      </c>
      <c r="G13" s="49">
        <v>14</v>
      </c>
      <c r="H13" s="49">
        <v>14</v>
      </c>
      <c r="I13" s="48"/>
      <c r="J13"/>
      <c r="K13"/>
    </row>
    <row r="14" spans="2:11" ht="12.75">
      <c r="B14" s="42" t="s">
        <v>29</v>
      </c>
      <c r="C14" s="50">
        <v>7</v>
      </c>
      <c r="D14" s="50">
        <v>7</v>
      </c>
      <c r="E14" s="44"/>
      <c r="F14" s="42" t="s">
        <v>42</v>
      </c>
      <c r="G14" s="45">
        <f>IF(G10&gt;G11,4,0)</f>
        <v>4</v>
      </c>
      <c r="H14" s="45">
        <f>IF(H10&gt;H11,4,0)</f>
        <v>4</v>
      </c>
      <c r="I14" s="48"/>
      <c r="J14"/>
      <c r="K14"/>
    </row>
    <row r="15" spans="2:11" ht="12.75">
      <c r="B15" s="42" t="s">
        <v>30</v>
      </c>
      <c r="C15" s="51">
        <f>(C13*C14)+(C14*8)</f>
        <v>108.5</v>
      </c>
      <c r="D15" s="51">
        <f>(D13*D14)+(D14*8)</f>
        <v>108.5</v>
      </c>
      <c r="E15" s="44"/>
      <c r="F15" s="42" t="s">
        <v>44</v>
      </c>
      <c r="G15" s="50">
        <v>7</v>
      </c>
      <c r="H15" s="50">
        <v>7</v>
      </c>
      <c r="I15" s="48"/>
      <c r="J15"/>
      <c r="K15"/>
    </row>
    <row r="16" spans="2:11" ht="12.75">
      <c r="B16" s="42" t="s">
        <v>34</v>
      </c>
      <c r="C16" s="51">
        <f>C15*5</f>
        <v>542.5</v>
      </c>
      <c r="D16" s="51">
        <f>D15*2</f>
        <v>217</v>
      </c>
      <c r="E16" s="52">
        <f>SUM(C16:D16)</f>
        <v>759.5</v>
      </c>
      <c r="F16" s="42" t="s">
        <v>45</v>
      </c>
      <c r="G16" s="50">
        <v>8</v>
      </c>
      <c r="H16" s="50">
        <v>8</v>
      </c>
      <c r="I16" s="48"/>
      <c r="J16"/>
      <c r="K16"/>
    </row>
    <row r="17" spans="2:11" ht="12.75">
      <c r="B17" s="42" t="s">
        <v>37</v>
      </c>
      <c r="C17" s="43"/>
      <c r="D17" s="43"/>
      <c r="E17" s="52">
        <f>(E16*52)/12</f>
        <v>3291.1666666666665</v>
      </c>
      <c r="F17" s="42" t="s">
        <v>30</v>
      </c>
      <c r="G17" s="51">
        <f>(G15*G13)+(G14*G15)+(G12*G16)</f>
        <v>206</v>
      </c>
      <c r="H17" s="51">
        <f>(H15*H13)+(H14*H15)+(H12*H16)</f>
        <v>206</v>
      </c>
      <c r="I17" s="48"/>
      <c r="J17"/>
      <c r="K17"/>
    </row>
    <row r="18" spans="2:11" ht="12.75">
      <c r="B18" s="42" t="s">
        <v>38</v>
      </c>
      <c r="C18" s="43"/>
      <c r="D18" s="43"/>
      <c r="E18" s="52">
        <f>E17*12</f>
        <v>39494</v>
      </c>
      <c r="F18" s="42" t="s">
        <v>34</v>
      </c>
      <c r="G18" s="51">
        <f>G17*5</f>
        <v>1030</v>
      </c>
      <c r="H18" s="51">
        <f>H17*2</f>
        <v>412</v>
      </c>
      <c r="I18" s="52">
        <f>SUM(G18:H18)</f>
        <v>1442</v>
      </c>
      <c r="J18"/>
      <c r="K18"/>
    </row>
    <row r="19" spans="2:11" ht="12.75">
      <c r="B19" s="42"/>
      <c r="F19" s="42" t="s">
        <v>37</v>
      </c>
      <c r="G19" s="43"/>
      <c r="H19" s="43"/>
      <c r="I19" s="52">
        <f>(I18*52)/12</f>
        <v>6248.666666666667</v>
      </c>
      <c r="J19"/>
      <c r="K19"/>
    </row>
    <row r="20" spans="2:9" ht="13.5" thickBot="1">
      <c r="B20" s="53"/>
      <c r="C20" s="54"/>
      <c r="D20" s="54"/>
      <c r="E20" s="57"/>
      <c r="F20" s="53" t="s">
        <v>38</v>
      </c>
      <c r="G20" s="54"/>
      <c r="H20" s="54"/>
      <c r="I20" s="55">
        <f>I19*12</f>
        <v>74984</v>
      </c>
    </row>
    <row r="21" spans="2:9" ht="12.75">
      <c r="B21" s="39" t="s">
        <v>58</v>
      </c>
      <c r="C21" s="40"/>
      <c r="D21" s="40"/>
      <c r="E21" s="41"/>
      <c r="F21" s="68"/>
      <c r="G21" s="40"/>
      <c r="H21" s="69"/>
      <c r="I21" s="41"/>
    </row>
    <row r="22" spans="2:9" ht="12.75">
      <c r="B22" s="42"/>
      <c r="C22" s="43" t="s">
        <v>32</v>
      </c>
      <c r="D22" s="43" t="s">
        <v>33</v>
      </c>
      <c r="E22" s="44"/>
      <c r="F22" s="42"/>
      <c r="G22" s="43"/>
      <c r="H22" s="60"/>
      <c r="I22" s="44"/>
    </row>
    <row r="23" spans="2:9" ht="12.75">
      <c r="B23" s="58" t="s">
        <v>57</v>
      </c>
      <c r="C23" s="59">
        <f>G25</f>
        <v>150</v>
      </c>
      <c r="D23" s="59">
        <f>G25</f>
        <v>150</v>
      </c>
      <c r="E23" s="44"/>
      <c r="F23" s="42"/>
      <c r="G23" s="43"/>
      <c r="H23" s="43"/>
      <c r="I23" s="44"/>
    </row>
    <row r="24" spans="2:9" ht="12.75">
      <c r="B24" s="58"/>
      <c r="C24" s="60"/>
      <c r="D24" s="60"/>
      <c r="E24" s="44"/>
      <c r="F24" s="42"/>
      <c r="G24" s="43"/>
      <c r="H24" s="43"/>
      <c r="I24" s="44"/>
    </row>
    <row r="25" spans="2:9" ht="12.75">
      <c r="B25" s="58" t="s">
        <v>46</v>
      </c>
      <c r="C25" s="61">
        <v>0.7</v>
      </c>
      <c r="D25" s="61">
        <v>0.7</v>
      </c>
      <c r="E25" s="44"/>
      <c r="F25" s="70" t="s">
        <v>59</v>
      </c>
      <c r="G25" s="56">
        <v>150</v>
      </c>
      <c r="H25" s="43"/>
      <c r="I25" s="44"/>
    </row>
    <row r="26" spans="2:9" ht="12.75">
      <c r="B26" s="58" t="s">
        <v>47</v>
      </c>
      <c r="C26" s="61">
        <v>0.3</v>
      </c>
      <c r="D26" s="61">
        <v>0.3</v>
      </c>
      <c r="E26" s="44"/>
      <c r="F26" s="70" t="s">
        <v>60</v>
      </c>
      <c r="G26" s="47">
        <v>0.6</v>
      </c>
      <c r="H26" s="43"/>
      <c r="I26" s="44"/>
    </row>
    <row r="27" spans="2:9" ht="12.75">
      <c r="B27" s="58"/>
      <c r="C27" s="62"/>
      <c r="D27" s="62"/>
      <c r="E27" s="44"/>
      <c r="F27" s="70" t="s">
        <v>61</v>
      </c>
      <c r="G27" s="47">
        <v>0.6</v>
      </c>
      <c r="H27" s="43"/>
      <c r="I27" s="44"/>
    </row>
    <row r="28" spans="2:9" ht="12.75">
      <c r="B28" s="58" t="s">
        <v>48</v>
      </c>
      <c r="C28" s="59">
        <f>C25*C23</f>
        <v>105</v>
      </c>
      <c r="D28" s="59">
        <f>D25*D23</f>
        <v>105</v>
      </c>
      <c r="E28" s="44"/>
      <c r="F28" s="42"/>
      <c r="G28" s="43"/>
      <c r="H28" s="43"/>
      <c r="I28" s="44"/>
    </row>
    <row r="29" spans="2:9" ht="12.75">
      <c r="B29" s="58" t="s">
        <v>49</v>
      </c>
      <c r="C29" s="59">
        <f>C26*C23</f>
        <v>45</v>
      </c>
      <c r="D29" s="59">
        <f>D26*D23</f>
        <v>45</v>
      </c>
      <c r="E29" s="44"/>
      <c r="F29" s="42"/>
      <c r="G29" s="43"/>
      <c r="H29" s="43"/>
      <c r="I29" s="44"/>
    </row>
    <row r="30" spans="2:9" ht="12.75">
      <c r="B30" s="58"/>
      <c r="C30" s="60"/>
      <c r="D30" s="60"/>
      <c r="E30" s="44"/>
      <c r="F30" s="42"/>
      <c r="G30" s="43"/>
      <c r="H30" s="43"/>
      <c r="I30" s="44"/>
    </row>
    <row r="31" spans="2:9" ht="12.75">
      <c r="B31" s="58" t="s">
        <v>50</v>
      </c>
      <c r="C31" s="63">
        <v>17</v>
      </c>
      <c r="D31" s="63">
        <v>17</v>
      </c>
      <c r="E31" s="44"/>
      <c r="F31" s="42"/>
      <c r="G31" s="43"/>
      <c r="H31" s="43"/>
      <c r="I31" s="44"/>
    </row>
    <row r="32" spans="2:9" ht="12.75">
      <c r="B32" s="58" t="s">
        <v>51</v>
      </c>
      <c r="C32" s="63">
        <v>26</v>
      </c>
      <c r="D32" s="63">
        <v>26</v>
      </c>
      <c r="E32" s="44"/>
      <c r="F32" s="42"/>
      <c r="G32" s="43"/>
      <c r="H32" s="43"/>
      <c r="I32" s="44"/>
    </row>
    <row r="33" spans="2:9" ht="12.75">
      <c r="B33" s="58"/>
      <c r="C33" s="60"/>
      <c r="D33" s="60"/>
      <c r="E33" s="44"/>
      <c r="F33" s="42"/>
      <c r="G33" s="43"/>
      <c r="H33" s="43"/>
      <c r="I33" s="44"/>
    </row>
    <row r="34" spans="2:9" ht="12.75">
      <c r="B34" s="58" t="s">
        <v>52</v>
      </c>
      <c r="C34" s="64">
        <f>G26</f>
        <v>0.6</v>
      </c>
      <c r="D34" s="64">
        <f>G27</f>
        <v>0.6</v>
      </c>
      <c r="E34" s="44"/>
      <c r="F34" s="42"/>
      <c r="G34" s="43"/>
      <c r="H34" s="43"/>
      <c r="I34" s="44"/>
    </row>
    <row r="35" spans="2:9" ht="12.75">
      <c r="B35" s="58"/>
      <c r="C35" s="60"/>
      <c r="D35" s="60"/>
      <c r="E35" s="44"/>
      <c r="F35" s="42"/>
      <c r="G35" s="43"/>
      <c r="H35" s="43"/>
      <c r="I35" s="44"/>
    </row>
    <row r="36" spans="2:9" ht="12.75">
      <c r="B36" s="58" t="s">
        <v>53</v>
      </c>
      <c r="C36" s="60"/>
      <c r="D36" s="60"/>
      <c r="E36" s="44"/>
      <c r="F36" s="42"/>
      <c r="G36" s="43"/>
      <c r="H36" s="43"/>
      <c r="I36" s="44"/>
    </row>
    <row r="37" spans="2:9" ht="12.75">
      <c r="B37" s="58" t="s">
        <v>54</v>
      </c>
      <c r="C37" s="65">
        <f>((C28*C31)+(C32*C29))*C34</f>
        <v>1773</v>
      </c>
      <c r="D37" s="65">
        <f>((D28*D31)+(D32*D29))*D34</f>
        <v>1773</v>
      </c>
      <c r="E37" s="44"/>
      <c r="F37" s="42"/>
      <c r="G37" s="43"/>
      <c r="H37" s="43"/>
      <c r="I37" s="44"/>
    </row>
    <row r="38" spans="2:9" ht="12.75">
      <c r="B38" s="58" t="s">
        <v>55</v>
      </c>
      <c r="C38" s="65">
        <f>(((365/7)*5)/12)*C37</f>
        <v>38520.53571428572</v>
      </c>
      <c r="D38" s="65">
        <f>(((365/7)*2)/12)*D37</f>
        <v>15408.214285714288</v>
      </c>
      <c r="E38" s="52">
        <f>SUM(C38:D38)</f>
        <v>53928.75000000001</v>
      </c>
      <c r="F38" s="43"/>
      <c r="G38" s="43"/>
      <c r="H38" s="43"/>
      <c r="I38" s="44"/>
    </row>
    <row r="39" spans="2:9" ht="13.5" thickBot="1">
      <c r="B39" s="66" t="s">
        <v>56</v>
      </c>
      <c r="C39" s="67">
        <f>C38*12</f>
        <v>462246.42857142864</v>
      </c>
      <c r="D39" s="67">
        <f>D38*12</f>
        <v>184898.57142857145</v>
      </c>
      <c r="E39" s="55">
        <f>SUM(C39:D39)</f>
        <v>647145.0000000001</v>
      </c>
      <c r="F39" s="54"/>
      <c r="G39" s="54"/>
      <c r="H39" s="54"/>
      <c r="I39" s="57"/>
    </row>
    <row r="42" spans="2:4" ht="18" hidden="1">
      <c r="B42" s="71" t="s">
        <v>19</v>
      </c>
      <c r="C42" s="71"/>
      <c r="D42" s="71"/>
    </row>
    <row r="43" ht="12.75" hidden="1"/>
    <row r="44" spans="2:12" ht="18.75" hidden="1" thickBot="1">
      <c r="B44" s="4" t="s">
        <v>8</v>
      </c>
      <c r="C44" s="5" t="s">
        <v>21</v>
      </c>
      <c r="D44" s="5" t="s">
        <v>20</v>
      </c>
      <c r="E44" s="21" t="s">
        <v>0</v>
      </c>
      <c r="F44" s="22" t="s">
        <v>1</v>
      </c>
      <c r="G44" s="22" t="s">
        <v>2</v>
      </c>
      <c r="H44" s="22" t="s">
        <v>3</v>
      </c>
      <c r="I44" s="22" t="s">
        <v>4</v>
      </c>
      <c r="J44" s="22" t="s">
        <v>5</v>
      </c>
      <c r="K44" s="23" t="s">
        <v>6</v>
      </c>
      <c r="L44" s="6" t="s">
        <v>18</v>
      </c>
    </row>
    <row r="45" spans="2:12" ht="18" hidden="1">
      <c r="B45" s="31" t="s">
        <v>7</v>
      </c>
      <c r="C45" s="2">
        <v>8</v>
      </c>
      <c r="D45" s="14">
        <v>5</v>
      </c>
      <c r="E45" s="16" t="s">
        <v>11</v>
      </c>
      <c r="F45" s="17" t="s">
        <v>11</v>
      </c>
      <c r="G45" s="17" t="s">
        <v>11</v>
      </c>
      <c r="H45" s="17" t="s">
        <v>11</v>
      </c>
      <c r="I45" s="17" t="s">
        <v>11</v>
      </c>
      <c r="J45" s="7" t="s">
        <v>12</v>
      </c>
      <c r="K45" s="8" t="s">
        <v>12</v>
      </c>
      <c r="L45" s="2">
        <f aca="true" t="shared" si="0" ref="L45:L50">D45*C45</f>
        <v>40</v>
      </c>
    </row>
    <row r="46" spans="2:12" ht="18" hidden="1">
      <c r="B46" s="32" t="s">
        <v>9</v>
      </c>
      <c r="C46" s="2">
        <v>6</v>
      </c>
      <c r="D46" s="14">
        <v>4</v>
      </c>
      <c r="E46" s="18" t="s">
        <v>14</v>
      </c>
      <c r="F46" s="9" t="s">
        <v>12</v>
      </c>
      <c r="G46" s="19" t="s">
        <v>14</v>
      </c>
      <c r="H46" s="9" t="s">
        <v>12</v>
      </c>
      <c r="I46" s="19" t="s">
        <v>14</v>
      </c>
      <c r="J46" s="9" t="s">
        <v>12</v>
      </c>
      <c r="K46" s="20" t="s">
        <v>14</v>
      </c>
      <c r="L46" s="2">
        <f t="shared" si="0"/>
        <v>24</v>
      </c>
    </row>
    <row r="47" spans="2:12" ht="18" hidden="1">
      <c r="B47" s="33" t="s">
        <v>13</v>
      </c>
      <c r="C47" s="2">
        <v>6</v>
      </c>
      <c r="D47" s="14">
        <v>3</v>
      </c>
      <c r="E47" s="10" t="s">
        <v>12</v>
      </c>
      <c r="F47" s="24" t="s">
        <v>14</v>
      </c>
      <c r="G47" s="9" t="s">
        <v>12</v>
      </c>
      <c r="H47" s="24" t="s">
        <v>14</v>
      </c>
      <c r="I47" s="9" t="s">
        <v>12</v>
      </c>
      <c r="J47" s="24" t="s">
        <v>14</v>
      </c>
      <c r="K47" s="11" t="s">
        <v>12</v>
      </c>
      <c r="L47" s="2">
        <f t="shared" si="0"/>
        <v>18</v>
      </c>
    </row>
    <row r="48" spans="2:12" ht="18" hidden="1">
      <c r="B48" s="34" t="s">
        <v>10</v>
      </c>
      <c r="C48" s="2">
        <v>10</v>
      </c>
      <c r="D48" s="14">
        <v>4</v>
      </c>
      <c r="E48" s="29" t="s">
        <v>17</v>
      </c>
      <c r="F48" s="30" t="s">
        <v>17</v>
      </c>
      <c r="G48" s="9" t="s">
        <v>12</v>
      </c>
      <c r="H48" s="30" t="s">
        <v>17</v>
      </c>
      <c r="I48" s="30" t="s">
        <v>17</v>
      </c>
      <c r="J48" s="9" t="s">
        <v>12</v>
      </c>
      <c r="K48" s="11" t="s">
        <v>12</v>
      </c>
      <c r="L48" s="2">
        <f t="shared" si="0"/>
        <v>40</v>
      </c>
    </row>
    <row r="49" spans="2:12" ht="18" hidden="1">
      <c r="B49" s="35" t="s">
        <v>15</v>
      </c>
      <c r="C49" s="2">
        <v>10</v>
      </c>
      <c r="D49" s="14">
        <v>3</v>
      </c>
      <c r="E49" s="10" t="s">
        <v>12</v>
      </c>
      <c r="F49" s="9" t="s">
        <v>12</v>
      </c>
      <c r="G49" s="25" t="s">
        <v>17</v>
      </c>
      <c r="H49" s="9" t="s">
        <v>12</v>
      </c>
      <c r="I49" s="9" t="s">
        <v>12</v>
      </c>
      <c r="J49" s="25" t="s">
        <v>17</v>
      </c>
      <c r="K49" s="26" t="s">
        <v>17</v>
      </c>
      <c r="L49" s="2">
        <f t="shared" si="0"/>
        <v>30</v>
      </c>
    </row>
    <row r="50" spans="2:12" ht="18.75" hidden="1" thickBot="1">
      <c r="B50" s="36" t="s">
        <v>16</v>
      </c>
      <c r="C50" s="3">
        <v>8</v>
      </c>
      <c r="D50" s="15">
        <v>2</v>
      </c>
      <c r="E50" s="12" t="s">
        <v>12</v>
      </c>
      <c r="F50" s="13" t="s">
        <v>12</v>
      </c>
      <c r="G50" s="13" t="s">
        <v>12</v>
      </c>
      <c r="H50" s="13" t="s">
        <v>12</v>
      </c>
      <c r="I50" s="13" t="s">
        <v>12</v>
      </c>
      <c r="J50" s="27" t="s">
        <v>11</v>
      </c>
      <c r="K50" s="28" t="s">
        <v>11</v>
      </c>
      <c r="L50" s="3">
        <f t="shared" si="0"/>
        <v>16</v>
      </c>
    </row>
    <row r="51" ht="18.75" hidden="1" thickBot="1">
      <c r="L51" s="72">
        <f>SUM(L45:L50)</f>
        <v>168</v>
      </c>
    </row>
    <row r="53" ht="18" hidden="1">
      <c r="B53" s="73" t="s">
        <v>62</v>
      </c>
    </row>
    <row r="54" ht="12.75" hidden="1"/>
    <row r="55" spans="2:12" ht="18.75" hidden="1" thickBot="1">
      <c r="B55" s="4" t="s">
        <v>8</v>
      </c>
      <c r="C55" s="5" t="s">
        <v>21</v>
      </c>
      <c r="D55" s="5" t="s">
        <v>20</v>
      </c>
      <c r="E55" s="21" t="s">
        <v>0</v>
      </c>
      <c r="F55" s="22" t="s">
        <v>1</v>
      </c>
      <c r="G55" s="22" t="s">
        <v>2</v>
      </c>
      <c r="H55" s="22" t="s">
        <v>3</v>
      </c>
      <c r="I55" s="22" t="s">
        <v>4</v>
      </c>
      <c r="J55" s="22" t="s">
        <v>5</v>
      </c>
      <c r="K55" s="23" t="s">
        <v>6</v>
      </c>
      <c r="L55" s="6" t="s">
        <v>18</v>
      </c>
    </row>
    <row r="56" spans="2:12" ht="18" hidden="1">
      <c r="B56" s="74" t="s">
        <v>7</v>
      </c>
      <c r="C56" s="2">
        <v>8</v>
      </c>
      <c r="D56" s="14">
        <v>5</v>
      </c>
      <c r="E56" s="75" t="s">
        <v>11</v>
      </c>
      <c r="F56" s="76" t="s">
        <v>11</v>
      </c>
      <c r="G56" s="76" t="s">
        <v>11</v>
      </c>
      <c r="H56" s="76" t="s">
        <v>11</v>
      </c>
      <c r="I56" s="76" t="s">
        <v>11</v>
      </c>
      <c r="J56" s="77" t="s">
        <v>12</v>
      </c>
      <c r="K56" s="77" t="s">
        <v>12</v>
      </c>
      <c r="L56" s="78">
        <f>D56*C56</f>
        <v>40</v>
      </c>
    </row>
    <row r="57" spans="2:12" ht="18" hidden="1">
      <c r="B57" s="79" t="s">
        <v>9</v>
      </c>
      <c r="C57" s="2">
        <v>4</v>
      </c>
      <c r="D57" s="14">
        <v>5</v>
      </c>
      <c r="E57" s="80" t="s">
        <v>63</v>
      </c>
      <c r="F57" s="81" t="s">
        <v>63</v>
      </c>
      <c r="G57" s="81" t="s">
        <v>63</v>
      </c>
      <c r="H57" s="81" t="s">
        <v>63</v>
      </c>
      <c r="I57" s="81" t="s">
        <v>63</v>
      </c>
      <c r="J57" s="82" t="s">
        <v>12</v>
      </c>
      <c r="K57" s="82" t="s">
        <v>12</v>
      </c>
      <c r="L57" s="83">
        <v>20</v>
      </c>
    </row>
    <row r="58" spans="2:12" ht="18" hidden="1">
      <c r="B58" s="84" t="s">
        <v>13</v>
      </c>
      <c r="C58" s="2">
        <v>4</v>
      </c>
      <c r="D58" s="14">
        <v>5</v>
      </c>
      <c r="E58" s="85" t="s">
        <v>63</v>
      </c>
      <c r="F58" s="86" t="s">
        <v>63</v>
      </c>
      <c r="G58" s="86" t="s">
        <v>63</v>
      </c>
      <c r="H58" s="86" t="s">
        <v>63</v>
      </c>
      <c r="I58" s="86" t="s">
        <v>63</v>
      </c>
      <c r="J58" s="82" t="s">
        <v>12</v>
      </c>
      <c r="K58" s="82" t="s">
        <v>12</v>
      </c>
      <c r="L58" s="83">
        <v>20</v>
      </c>
    </row>
    <row r="59" spans="2:12" ht="18" hidden="1">
      <c r="B59" s="87" t="s">
        <v>15</v>
      </c>
      <c r="C59" s="2">
        <v>8</v>
      </c>
      <c r="D59" s="2">
        <v>2</v>
      </c>
      <c r="E59" s="88" t="s">
        <v>12</v>
      </c>
      <c r="F59" s="82" t="s">
        <v>12</v>
      </c>
      <c r="G59" s="82" t="s">
        <v>12</v>
      </c>
      <c r="H59" s="82" t="s">
        <v>12</v>
      </c>
      <c r="I59" s="82" t="s">
        <v>12</v>
      </c>
      <c r="J59" s="89" t="s">
        <v>11</v>
      </c>
      <c r="K59" s="89" t="s">
        <v>11</v>
      </c>
      <c r="L59" s="83">
        <v>16</v>
      </c>
    </row>
    <row r="60" spans="2:12" ht="18" hidden="1">
      <c r="B60" s="90" t="s">
        <v>16</v>
      </c>
      <c r="C60" s="2">
        <v>4</v>
      </c>
      <c r="D60" s="2">
        <v>2</v>
      </c>
      <c r="E60" s="88" t="s">
        <v>12</v>
      </c>
      <c r="F60" s="82" t="s">
        <v>12</v>
      </c>
      <c r="G60" s="82" t="s">
        <v>12</v>
      </c>
      <c r="H60" s="82" t="s">
        <v>12</v>
      </c>
      <c r="I60" s="82" t="s">
        <v>12</v>
      </c>
      <c r="J60" s="91" t="s">
        <v>63</v>
      </c>
      <c r="K60" s="91" t="s">
        <v>63</v>
      </c>
      <c r="L60" s="83">
        <v>8</v>
      </c>
    </row>
    <row r="61" spans="2:12" ht="18.75" hidden="1" thickBot="1">
      <c r="B61" s="92" t="s">
        <v>64</v>
      </c>
      <c r="C61" s="3">
        <v>4</v>
      </c>
      <c r="D61" s="3">
        <v>2</v>
      </c>
      <c r="E61" s="93" t="s">
        <v>12</v>
      </c>
      <c r="F61" s="94" t="s">
        <v>12</v>
      </c>
      <c r="G61" s="94" t="s">
        <v>12</v>
      </c>
      <c r="H61" s="94" t="s">
        <v>12</v>
      </c>
      <c r="I61" s="94" t="s">
        <v>12</v>
      </c>
      <c r="J61" s="95" t="s">
        <v>63</v>
      </c>
      <c r="K61" s="95" t="s">
        <v>63</v>
      </c>
      <c r="L61" s="96">
        <v>8</v>
      </c>
    </row>
    <row r="62" ht="18.75" hidden="1" thickBot="1">
      <c r="L62" s="97">
        <f>SUM(L56:L61)</f>
        <v>112</v>
      </c>
    </row>
  </sheetData>
  <mergeCells count="2">
    <mergeCell ref="E1:F1"/>
    <mergeCell ref="B42:D42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Chris Metcalfe</cp:lastModifiedBy>
  <dcterms:created xsi:type="dcterms:W3CDTF">2008-03-23T11:11:39Z</dcterms:created>
  <dcterms:modified xsi:type="dcterms:W3CDTF">2009-07-07T18:47:45Z</dcterms:modified>
  <cp:category/>
  <cp:version/>
  <cp:contentType/>
  <cp:contentStatus/>
</cp:coreProperties>
</file>